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885" windowHeight="5850"/>
  </bookViews>
  <sheets>
    <sheet name="dcf" sheetId="1" r:id="rId1"/>
  </sheets>
  <definedNames>
    <definedName name="DEP">dcf!$E$5:$N$21</definedName>
    <definedName name="_xlnm.Print_Area">dcf!$B$1:$T$31</definedName>
    <definedName name="Print_Area_MI" localSheetId="0">dcf!$B$1:$T$31</definedName>
    <definedName name="PRINT_AREA_MI">dcf!$B$1:$T$31</definedName>
  </definedNames>
  <calcPr calcId="145621" iterate="1" iterateCount="1"/>
</workbook>
</file>

<file path=xl/calcChain.xml><?xml version="1.0" encoding="utf-8"?>
<calcChain xmlns="http://schemas.openxmlformats.org/spreadsheetml/2006/main">
  <c r="F6" i="1" l="1"/>
  <c r="G6" i="1" s="1"/>
  <c r="F7" i="1"/>
  <c r="G7" i="1" s="1"/>
  <c r="E8" i="1"/>
  <c r="D8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E10" i="1" s="1"/>
  <c r="D15" i="1"/>
  <c r="D17" i="1" s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D18" i="1"/>
  <c r="D19" i="1" s="1"/>
  <c r="Z21" i="1"/>
  <c r="Z14" i="1"/>
  <c r="Z9" i="1"/>
  <c r="B30" i="1"/>
  <c r="E11" i="1" l="1"/>
  <c r="E12" i="1" s="1"/>
  <c r="D20" i="1"/>
  <c r="H7" i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G8" i="1"/>
  <c r="G10" i="1" s="1"/>
  <c r="H6" i="1"/>
  <c r="F8" i="1"/>
  <c r="E15" i="1" l="1"/>
  <c r="F10" i="1"/>
  <c r="G11" i="1"/>
  <c r="G12" i="1" s="1"/>
  <c r="G15" i="1" s="1"/>
  <c r="I6" i="1"/>
  <c r="H8" i="1"/>
  <c r="H10" i="1" s="1"/>
  <c r="Z7" i="1"/>
  <c r="G19" i="1" l="1"/>
  <c r="J6" i="1"/>
  <c r="I8" i="1"/>
  <c r="I10" i="1" s="1"/>
  <c r="F11" i="1"/>
  <c r="F12" i="1"/>
  <c r="H11" i="1"/>
  <c r="H12" i="1" s="1"/>
  <c r="H15" i="1" s="1"/>
  <c r="E17" i="1"/>
  <c r="E19" i="1"/>
  <c r="H19" i="1" l="1"/>
  <c r="E20" i="1"/>
  <c r="I11" i="1"/>
  <c r="I12" i="1" s="1"/>
  <c r="J8" i="1"/>
  <c r="K6" i="1"/>
  <c r="F15" i="1"/>
  <c r="I15" i="1" l="1"/>
  <c r="K8" i="1"/>
  <c r="K10" i="1" s="1"/>
  <c r="L6" i="1"/>
  <c r="F17" i="1"/>
  <c r="F19" i="1"/>
  <c r="J10" i="1"/>
  <c r="I19" i="1" l="1"/>
  <c r="I20" i="1"/>
  <c r="F20" i="1"/>
  <c r="H20" i="1"/>
  <c r="G20" i="1"/>
  <c r="M6" i="1"/>
  <c r="L8" i="1"/>
  <c r="K11" i="1"/>
  <c r="K12" i="1"/>
  <c r="K15" i="1" s="1"/>
  <c r="J11" i="1"/>
  <c r="J12" i="1"/>
  <c r="G17" i="1"/>
  <c r="H17" i="1" s="1"/>
  <c r="I17" i="1" s="1"/>
  <c r="J15" i="1" l="1"/>
  <c r="K19" i="1"/>
  <c r="N6" i="1"/>
  <c r="M8" i="1"/>
  <c r="M10" i="1" s="1"/>
  <c r="L10" i="1"/>
  <c r="M11" i="1" l="1"/>
  <c r="M12" i="1" s="1"/>
  <c r="M15" i="1" s="1"/>
  <c r="J19" i="1"/>
  <c r="J17" i="1"/>
  <c r="N8" i="1"/>
  <c r="N10" i="1" s="1"/>
  <c r="O6" i="1"/>
  <c r="L11" i="1"/>
  <c r="L12" i="1"/>
  <c r="M19" i="1" l="1"/>
  <c r="K17" i="1"/>
  <c r="K20" i="1"/>
  <c r="J20" i="1"/>
  <c r="L15" i="1"/>
  <c r="N11" i="1"/>
  <c r="N12" i="1" s="1"/>
  <c r="N15" i="1" s="1"/>
  <c r="O8" i="1"/>
  <c r="O10" i="1" s="1"/>
  <c r="P6" i="1"/>
  <c r="N19" i="1" l="1"/>
  <c r="L19" i="1"/>
  <c r="L17" i="1"/>
  <c r="M17" i="1" s="1"/>
  <c r="N17" i="1" s="1"/>
  <c r="Q6" i="1"/>
  <c r="P8" i="1"/>
  <c r="P10" i="1" s="1"/>
  <c r="O11" i="1"/>
  <c r="O12" i="1" s="1"/>
  <c r="O15" i="1" s="1"/>
  <c r="O19" i="1" l="1"/>
  <c r="O17" i="1"/>
  <c r="P11" i="1"/>
  <c r="P12" i="1" s="1"/>
  <c r="P15" i="1" s="1"/>
  <c r="R6" i="1"/>
  <c r="Q8" i="1"/>
  <c r="Q10" i="1" s="1"/>
  <c r="L20" i="1"/>
  <c r="O20" i="1"/>
  <c r="N20" i="1"/>
  <c r="M20" i="1"/>
  <c r="P17" i="1" l="1"/>
  <c r="P19" i="1"/>
  <c r="P20" i="1" s="1"/>
  <c r="Q11" i="1"/>
  <c r="Q12" i="1" s="1"/>
  <c r="Q15" i="1" s="1"/>
  <c r="R8" i="1"/>
  <c r="R10" i="1" s="1"/>
  <c r="S6" i="1"/>
  <c r="Q19" i="1" l="1"/>
  <c r="Q20" i="1" s="1"/>
  <c r="Q17" i="1"/>
  <c r="R11" i="1"/>
  <c r="R12" i="1"/>
  <c r="R15" i="1" s="1"/>
  <c r="S8" i="1"/>
  <c r="S10" i="1" s="1"/>
  <c r="T6" i="1"/>
  <c r="S11" i="1" l="1"/>
  <c r="S12" i="1" s="1"/>
  <c r="S15" i="1" s="1"/>
  <c r="U6" i="1"/>
  <c r="T8" i="1"/>
  <c r="T10" i="1" s="1"/>
  <c r="R19" i="1"/>
  <c r="R20" i="1" s="1"/>
  <c r="R17" i="1"/>
  <c r="S19" i="1" l="1"/>
  <c r="S20" i="1" s="1"/>
  <c r="S17" i="1"/>
  <c r="T11" i="1"/>
  <c r="T12" i="1"/>
  <c r="T15" i="1" s="1"/>
  <c r="V6" i="1"/>
  <c r="U8" i="1"/>
  <c r="U10" i="1" s="1"/>
  <c r="U11" i="1" l="1"/>
  <c r="U12" i="1"/>
  <c r="U15" i="1" s="1"/>
  <c r="V8" i="1"/>
  <c r="V10" i="1" s="1"/>
  <c r="W6" i="1"/>
  <c r="T19" i="1"/>
  <c r="T20" i="1" s="1"/>
  <c r="T17" i="1"/>
  <c r="W8" i="1" l="1"/>
  <c r="W10" i="1" s="1"/>
  <c r="X6" i="1"/>
  <c r="V11" i="1"/>
  <c r="V12" i="1" s="1"/>
  <c r="V15" i="1" s="1"/>
  <c r="U17" i="1"/>
  <c r="U19" i="1"/>
  <c r="U20" i="1" s="1"/>
  <c r="V17" i="1" l="1"/>
  <c r="V19" i="1"/>
  <c r="V20" i="1" s="1"/>
  <c r="X8" i="1"/>
  <c r="Z6" i="1"/>
  <c r="W11" i="1"/>
  <c r="W12" i="1" s="1"/>
  <c r="W15" i="1" s="1"/>
  <c r="W17" i="1" l="1"/>
  <c r="W19" i="1"/>
  <c r="W20" i="1" s="1"/>
  <c r="X10" i="1"/>
  <c r="Z8" i="1"/>
  <c r="X11" i="1" l="1"/>
  <c r="Z11" i="1" s="1"/>
  <c r="X12" i="1"/>
  <c r="Z10" i="1"/>
  <c r="X15" i="1" l="1"/>
  <c r="Z12" i="1"/>
  <c r="X19" i="1" l="1"/>
  <c r="X17" i="1"/>
  <c r="C27" i="1" s="1"/>
  <c r="D27" i="1" s="1"/>
  <c r="Z15" i="1"/>
  <c r="D26" i="1"/>
  <c r="D24" i="1" l="1"/>
  <c r="X20" i="1"/>
  <c r="D23" i="1" s="1"/>
  <c r="D25" i="1" l="1"/>
</calcChain>
</file>

<file path=xl/sharedStrings.xml><?xml version="1.0" encoding="utf-8"?>
<sst xmlns="http://schemas.openxmlformats.org/spreadsheetml/2006/main" count="36" uniqueCount="28">
  <si>
    <t>Project Name</t>
  </si>
  <si>
    <t>Discounted Cash Flow</t>
  </si>
  <si>
    <t>Year</t>
  </si>
  <si>
    <t>Total</t>
  </si>
  <si>
    <t>Savings</t>
  </si>
  <si>
    <t>Depreciation</t>
  </si>
  <si>
    <t>Taxable Income</t>
  </si>
  <si>
    <t>Income Tax</t>
  </si>
  <si>
    <t>Income After Tax</t>
  </si>
  <si>
    <t>Capital Investment</t>
  </si>
  <si>
    <t>Cash Flow</t>
  </si>
  <si>
    <t>MCR</t>
  </si>
  <si>
    <t>IRR</t>
  </si>
  <si>
    <t>-</t>
  </si>
  <si>
    <t>+</t>
  </si>
  <si>
    <t>s/t</t>
  </si>
  <si>
    <t>p</t>
  </si>
  <si>
    <t>c/t</t>
  </si>
  <si>
    <t xml:space="preserve">NPV </t>
  </si>
  <si>
    <t>Cumulative Cash Flow</t>
  </si>
  <si>
    <t>Payback</t>
  </si>
  <si>
    <t>Revenue</t>
  </si>
  <si>
    <t>Operating Cost</t>
  </si>
  <si>
    <t>row</t>
  </si>
  <si>
    <t>Discount Factor</t>
  </si>
  <si>
    <t>Cum Discounted Cash Flow</t>
  </si>
  <si>
    <t>BCR</t>
  </si>
  <si>
    <t>MACRS 7-year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</si>
</sst>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_)"/>
    <numFmt numFmtId="165" formatCode="0.0_)"/>
    <numFmt numFmtId="166" formatCode="0.0%"/>
    <numFmt numFmtId="168" formatCode="0.00_)"/>
    <numFmt numFmtId="169" formatCode="0.000_)"/>
    <numFmt numFmtId="170" formatCode="dd\-mmm\-yyyy"/>
  </numFmts>
  <fonts count="13" x14ac:knownFonts="1">
    <font>
      <sz val="10"/>
      <name val="Helv"/>
    </font>
    <font>
      <b/>
      <sz val="10"/>
      <name val="Arial"/>
    </font>
    <font>
      <sz val="10"/>
      <name val="Arial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Helv"/>
    </font>
    <font>
      <sz val="10"/>
      <color indexed="22"/>
      <name val="Helv"/>
    </font>
    <font>
      <sz val="10"/>
      <color indexed="5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43" fontId="2" fillId="0" borderId="0" applyFont="0" applyFill="0" applyBorder="0" applyAlignment="0" applyProtection="0"/>
    <xf numFmtId="164" fontId="10" fillId="0" borderId="0"/>
  </cellStyleXfs>
  <cellXfs count="47">
    <xf numFmtId="164" fontId="0" fillId="0" borderId="0" xfId="0"/>
    <xf numFmtId="164" fontId="3" fillId="0" borderId="0" xfId="0" applyNumberFormat="1" applyFont="1" applyAlignment="1" applyProtection="1">
      <alignment horizontal="left"/>
    </xf>
    <xf numFmtId="164" fontId="3" fillId="0" borderId="0" xfId="0" applyFont="1"/>
    <xf numFmtId="166" fontId="4" fillId="0" borderId="0" xfId="0" applyNumberFormat="1" applyFont="1" applyProtection="1">
      <protection locked="0"/>
    </xf>
    <xf numFmtId="169" fontId="3" fillId="0" borderId="0" xfId="0" applyNumberFormat="1" applyFont="1" applyProtection="1"/>
    <xf numFmtId="166" fontId="5" fillId="0" borderId="0" xfId="0" applyNumberFormat="1" applyFont="1" applyProtection="1">
      <protection locked="0"/>
    </xf>
    <xf numFmtId="9" fontId="3" fillId="0" borderId="0" xfId="0" applyNumberFormat="1" applyFont="1" applyProtection="1"/>
    <xf numFmtId="164" fontId="6" fillId="0" borderId="0" xfId="0" applyFont="1"/>
    <xf numFmtId="164" fontId="7" fillId="0" borderId="0" xfId="0" applyNumberFormat="1" applyFont="1" applyAlignment="1" applyProtection="1">
      <alignment horizontal="left"/>
      <protection locked="0"/>
    </xf>
    <xf numFmtId="164" fontId="8" fillId="0" borderId="0" xfId="0" applyNumberFormat="1" applyFont="1" applyProtection="1">
      <protection locked="0"/>
    </xf>
    <xf numFmtId="164" fontId="9" fillId="0" borderId="0" xfId="0" applyNumberFormat="1" applyFont="1" applyAlignment="1" applyProtection="1">
      <alignment horizontal="left"/>
    </xf>
    <xf numFmtId="164" fontId="8" fillId="0" borderId="0" xfId="0" applyNumberFormat="1" applyFont="1" applyAlignment="1" applyProtection="1">
      <alignment horizontal="right"/>
      <protection locked="0"/>
    </xf>
    <xf numFmtId="165" fontId="6" fillId="0" borderId="0" xfId="0" applyNumberFormat="1" applyFont="1" applyProtection="1"/>
    <xf numFmtId="164" fontId="6" fillId="0" borderId="1" xfId="0" applyNumberFormat="1" applyFont="1" applyBorder="1" applyAlignment="1" applyProtection="1">
      <alignment horizontal="left"/>
    </xf>
    <xf numFmtId="164" fontId="6" fillId="0" borderId="1" xfId="0" applyFont="1" applyBorder="1"/>
    <xf numFmtId="164" fontId="6" fillId="0" borderId="1" xfId="0" applyNumberFormat="1" applyFont="1" applyBorder="1" applyProtection="1"/>
    <xf numFmtId="164" fontId="6" fillId="0" borderId="1" xfId="0" applyNumberFormat="1" applyFont="1" applyBorder="1" applyAlignment="1" applyProtection="1">
      <alignment horizontal="right"/>
    </xf>
    <xf numFmtId="164" fontId="6" fillId="0" borderId="0" xfId="0" applyNumberFormat="1" applyFont="1" applyAlignment="1" applyProtection="1">
      <alignment horizontal="left"/>
    </xf>
    <xf numFmtId="164" fontId="8" fillId="0" borderId="2" xfId="0" applyNumberFormat="1" applyFont="1" applyBorder="1" applyProtection="1">
      <protection locked="0"/>
    </xf>
    <xf numFmtId="164" fontId="6" fillId="0" borderId="0" xfId="0" applyNumberFormat="1" applyFont="1" applyProtection="1"/>
    <xf numFmtId="166" fontId="8" fillId="0" borderId="0" xfId="0" applyNumberFormat="1" applyFont="1" applyProtection="1">
      <protection locked="0"/>
    </xf>
    <xf numFmtId="164" fontId="8" fillId="0" borderId="2" xfId="0" applyFont="1" applyBorder="1"/>
    <xf numFmtId="164" fontId="8" fillId="0" borderId="1" xfId="0" applyFont="1" applyBorder="1" applyProtection="1">
      <protection locked="0"/>
    </xf>
    <xf numFmtId="164" fontId="10" fillId="0" borderId="0" xfId="0" applyFont="1"/>
    <xf numFmtId="166" fontId="6" fillId="0" borderId="0" xfId="0" applyNumberFormat="1" applyFont="1" applyProtection="1"/>
    <xf numFmtId="164" fontId="1" fillId="0" borderId="0" xfId="0" applyNumberFormat="1" applyFont="1" applyAlignment="1" applyProtection="1">
      <alignment horizontal="left"/>
    </xf>
    <xf numFmtId="164" fontId="9" fillId="0" borderId="0" xfId="0" applyNumberFormat="1" applyFont="1" applyProtection="1"/>
    <xf numFmtId="164" fontId="1" fillId="0" borderId="0" xfId="0" quotePrefix="1" applyNumberFormat="1" applyFont="1" applyAlignment="1" applyProtection="1">
      <alignment horizontal="left"/>
    </xf>
    <xf numFmtId="166" fontId="8" fillId="0" borderId="0" xfId="0" applyNumberFormat="1" applyFont="1" applyAlignment="1" applyProtection="1">
      <alignment horizontal="left"/>
      <protection locked="0"/>
    </xf>
    <xf numFmtId="168" fontId="9" fillId="0" borderId="0" xfId="0" applyNumberFormat="1" applyFont="1" applyProtection="1"/>
    <xf numFmtId="9" fontId="9" fillId="0" borderId="0" xfId="0" applyNumberFormat="1" applyFont="1" applyProtection="1"/>
    <xf numFmtId="165" fontId="6" fillId="0" borderId="0" xfId="0" applyNumberFormat="1" applyFont="1"/>
    <xf numFmtId="9" fontId="8" fillId="0" borderId="0" xfId="0" applyNumberFormat="1" applyFont="1" applyProtection="1">
      <protection locked="0"/>
    </xf>
    <xf numFmtId="164" fontId="3" fillId="0" borderId="0" xfId="0" applyFont="1" applyAlignment="1">
      <alignment horizontal="center"/>
    </xf>
    <xf numFmtId="164" fontId="8" fillId="0" borderId="0" xfId="0" applyFont="1" applyBorder="1" applyProtection="1">
      <protection locked="0"/>
    </xf>
    <xf numFmtId="164" fontId="3" fillId="0" borderId="0" xfId="0" quotePrefix="1" applyFont="1" applyAlignment="1">
      <alignment horizontal="center"/>
    </xf>
    <xf numFmtId="166" fontId="5" fillId="0" borderId="0" xfId="2" applyNumberFormat="1" applyFont="1" applyProtection="1">
      <protection locked="0"/>
    </xf>
    <xf numFmtId="164" fontId="9" fillId="0" borderId="0" xfId="0" applyFont="1"/>
    <xf numFmtId="164" fontId="0" fillId="0" borderId="0" xfId="0" applyFill="1" applyProtection="1"/>
    <xf numFmtId="43" fontId="6" fillId="0" borderId="0" xfId="1" applyFont="1"/>
    <xf numFmtId="43" fontId="9" fillId="0" borderId="0" xfId="1" applyFont="1"/>
    <xf numFmtId="164" fontId="11" fillId="0" borderId="0" xfId="0" applyFont="1" applyFill="1" applyProtection="1"/>
    <xf numFmtId="164" fontId="6" fillId="0" borderId="0" xfId="0" applyNumberFormat="1" applyFont="1" applyBorder="1" applyAlignment="1" applyProtection="1">
      <alignment horizontal="left"/>
    </xf>
    <xf numFmtId="164" fontId="6" fillId="0" borderId="0" xfId="0" applyFont="1" applyBorder="1"/>
    <xf numFmtId="164" fontId="6" fillId="0" borderId="0" xfId="0" applyNumberFormat="1" applyFont="1" applyBorder="1" applyProtection="1"/>
    <xf numFmtId="164" fontId="12" fillId="0" borderId="0" xfId="0" applyFont="1" applyAlignment="1">
      <alignment horizontal="center"/>
    </xf>
    <xf numFmtId="170" fontId="6" fillId="0" borderId="0" xfId="0" applyNumberFormat="1" applyFont="1" applyAlignment="1" applyProtection="1">
      <alignment horizontal="left"/>
    </xf>
  </cellXfs>
  <cellStyles count="3">
    <cellStyle name="Comma" xfId="1" builtinId="3"/>
    <cellStyle name="Normal" xfId="0" builtinId="0"/>
    <cellStyle name="Normal_DCF simple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B33"/>
  <sheetViews>
    <sheetView showGridLines="0" tabSelected="1" workbookViewId="0">
      <selection activeCell="B3" sqref="B3"/>
    </sheetView>
  </sheetViews>
  <sheetFormatPr defaultColWidth="5" defaultRowHeight="12.75" x14ac:dyDescent="0.2"/>
  <cols>
    <col min="1" max="1" width="3" style="33" customWidth="1"/>
    <col min="2" max="2" width="20.140625" style="7" customWidth="1"/>
    <col min="3" max="3" width="6.28515625" style="7" bestFit="1" customWidth="1"/>
    <col min="4" max="4" width="7.42578125" style="7" customWidth="1"/>
    <col min="5" max="19" width="5.42578125" style="7" customWidth="1"/>
    <col min="20" max="20" width="6.28515625" style="7" customWidth="1"/>
    <col min="21" max="24" width="5.42578125" style="7" customWidth="1"/>
    <col min="25" max="25" width="1.28515625" style="7" customWidth="1"/>
    <col min="26" max="26" width="5.7109375" style="7" bestFit="1" customWidth="1"/>
    <col min="27" max="27" width="5" style="7"/>
    <col min="28" max="28" width="5" style="45"/>
    <col min="29" max="16384" width="5" style="7"/>
  </cols>
  <sheetData>
    <row r="1" spans="1:28" x14ac:dyDescent="0.2">
      <c r="B1" s="8" t="s">
        <v>0</v>
      </c>
      <c r="C1" s="9"/>
    </row>
    <row r="2" spans="1:28" x14ac:dyDescent="0.2">
      <c r="B2" s="10" t="s">
        <v>1</v>
      </c>
    </row>
    <row r="3" spans="1:28" x14ac:dyDescent="0.2"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8" x14ac:dyDescent="0.2">
      <c r="AB4" s="45" t="s">
        <v>23</v>
      </c>
    </row>
    <row r="5" spans="1:28" x14ac:dyDescent="0.2">
      <c r="B5" s="13" t="s">
        <v>2</v>
      </c>
      <c r="C5" s="14"/>
      <c r="D5" s="15">
        <v>0</v>
      </c>
      <c r="E5" s="15">
        <v>1</v>
      </c>
      <c r="F5" s="15">
        <v>2</v>
      </c>
      <c r="G5" s="15">
        <v>3</v>
      </c>
      <c r="H5" s="15">
        <v>4</v>
      </c>
      <c r="I5" s="15">
        <v>5</v>
      </c>
      <c r="J5" s="15">
        <v>6</v>
      </c>
      <c r="K5" s="15">
        <v>7</v>
      </c>
      <c r="L5" s="15">
        <v>8</v>
      </c>
      <c r="M5" s="15">
        <v>9</v>
      </c>
      <c r="N5" s="15">
        <v>10</v>
      </c>
      <c r="O5" s="15">
        <v>11</v>
      </c>
      <c r="P5" s="15">
        <v>12</v>
      </c>
      <c r="Q5" s="15">
        <v>13</v>
      </c>
      <c r="R5" s="15">
        <v>14</v>
      </c>
      <c r="S5" s="15">
        <v>15</v>
      </c>
      <c r="T5" s="15">
        <v>16</v>
      </c>
      <c r="U5" s="15">
        <v>17</v>
      </c>
      <c r="V5" s="15">
        <v>18</v>
      </c>
      <c r="W5" s="15">
        <v>19</v>
      </c>
      <c r="X5" s="15">
        <v>20</v>
      </c>
      <c r="Y5" s="15"/>
      <c r="Z5" s="16" t="s">
        <v>3</v>
      </c>
      <c r="AB5" s="45">
        <v>1</v>
      </c>
    </row>
    <row r="6" spans="1:28" x14ac:dyDescent="0.2">
      <c r="A6" s="35" t="s">
        <v>14</v>
      </c>
      <c r="B6" s="42" t="s">
        <v>21</v>
      </c>
      <c r="C6" s="43"/>
      <c r="D6" s="18">
        <v>0</v>
      </c>
      <c r="E6" s="18">
        <v>25</v>
      </c>
      <c r="F6" s="44">
        <f>+E6</f>
        <v>25</v>
      </c>
      <c r="G6" s="44">
        <f t="shared" ref="G6:X6" si="0">+F6</f>
        <v>25</v>
      </c>
      <c r="H6" s="44">
        <f t="shared" si="0"/>
        <v>25</v>
      </c>
      <c r="I6" s="44">
        <f t="shared" si="0"/>
        <v>25</v>
      </c>
      <c r="J6" s="44">
        <f t="shared" si="0"/>
        <v>25</v>
      </c>
      <c r="K6" s="44">
        <f t="shared" si="0"/>
        <v>25</v>
      </c>
      <c r="L6" s="44">
        <f t="shared" si="0"/>
        <v>25</v>
      </c>
      <c r="M6" s="44">
        <f t="shared" si="0"/>
        <v>25</v>
      </c>
      <c r="N6" s="44">
        <f t="shared" si="0"/>
        <v>25</v>
      </c>
      <c r="O6" s="44">
        <f t="shared" si="0"/>
        <v>25</v>
      </c>
      <c r="P6" s="44">
        <f t="shared" si="0"/>
        <v>25</v>
      </c>
      <c r="Q6" s="44">
        <f t="shared" si="0"/>
        <v>25</v>
      </c>
      <c r="R6" s="44">
        <f t="shared" si="0"/>
        <v>25</v>
      </c>
      <c r="S6" s="44">
        <f t="shared" si="0"/>
        <v>25</v>
      </c>
      <c r="T6" s="44">
        <f t="shared" si="0"/>
        <v>25</v>
      </c>
      <c r="U6" s="44">
        <f t="shared" si="0"/>
        <v>25</v>
      </c>
      <c r="V6" s="44">
        <f t="shared" si="0"/>
        <v>25</v>
      </c>
      <c r="W6" s="44">
        <f t="shared" si="0"/>
        <v>25</v>
      </c>
      <c r="X6" s="44">
        <f t="shared" si="0"/>
        <v>25</v>
      </c>
      <c r="Y6" s="44"/>
      <c r="Z6" s="19">
        <f t="shared" ref="Z6:Z12" si="1">SUM(D6:X6)</f>
        <v>500</v>
      </c>
      <c r="AB6" s="45">
        <v>2</v>
      </c>
    </row>
    <row r="7" spans="1:28" x14ac:dyDescent="0.2">
      <c r="A7" s="33" t="s">
        <v>13</v>
      </c>
      <c r="B7" s="42" t="s">
        <v>22</v>
      </c>
      <c r="C7" s="43"/>
      <c r="D7" s="18">
        <v>0</v>
      </c>
      <c r="E7" s="18">
        <v>0</v>
      </c>
      <c r="F7" s="19">
        <f t="shared" ref="F7:U7" si="2">E7</f>
        <v>0</v>
      </c>
      <c r="G7" s="19">
        <f t="shared" si="2"/>
        <v>0</v>
      </c>
      <c r="H7" s="19">
        <f t="shared" si="2"/>
        <v>0</v>
      </c>
      <c r="I7" s="19">
        <f t="shared" si="2"/>
        <v>0</v>
      </c>
      <c r="J7" s="19">
        <f t="shared" si="2"/>
        <v>0</v>
      </c>
      <c r="K7" s="19">
        <f t="shared" si="2"/>
        <v>0</v>
      </c>
      <c r="L7" s="19">
        <f t="shared" si="2"/>
        <v>0</v>
      </c>
      <c r="M7" s="19">
        <f t="shared" si="2"/>
        <v>0</v>
      </c>
      <c r="N7" s="19">
        <f t="shared" si="2"/>
        <v>0</v>
      </c>
      <c r="O7" s="19">
        <f t="shared" si="2"/>
        <v>0</v>
      </c>
      <c r="P7" s="19">
        <f t="shared" si="2"/>
        <v>0</v>
      </c>
      <c r="Q7" s="19">
        <f t="shared" si="2"/>
        <v>0</v>
      </c>
      <c r="R7" s="19">
        <f t="shared" si="2"/>
        <v>0</v>
      </c>
      <c r="S7" s="19">
        <f t="shared" si="2"/>
        <v>0</v>
      </c>
      <c r="T7" s="19">
        <f t="shared" si="2"/>
        <v>0</v>
      </c>
      <c r="U7" s="19">
        <f t="shared" si="2"/>
        <v>0</v>
      </c>
      <c r="V7" s="19">
        <f>U7</f>
        <v>0</v>
      </c>
      <c r="W7" s="19">
        <f>V7</f>
        <v>0</v>
      </c>
      <c r="X7" s="19">
        <f>W7</f>
        <v>0</v>
      </c>
      <c r="Y7" s="44"/>
      <c r="Z7" s="19">
        <f t="shared" si="1"/>
        <v>0</v>
      </c>
      <c r="AB7" s="45">
        <v>3</v>
      </c>
    </row>
    <row r="8" spans="1:28" x14ac:dyDescent="0.2">
      <c r="A8" s="35" t="s">
        <v>14</v>
      </c>
      <c r="B8" s="17" t="s">
        <v>4</v>
      </c>
      <c r="D8" s="19">
        <f>+D6+D7</f>
        <v>0</v>
      </c>
      <c r="E8" s="19">
        <f>+E6+E7</f>
        <v>25</v>
      </c>
      <c r="F8" s="19">
        <f>+F6+F7</f>
        <v>25</v>
      </c>
      <c r="G8" s="19">
        <f t="shared" ref="G8:X8" si="3">+G6+G7</f>
        <v>25</v>
      </c>
      <c r="H8" s="19">
        <f t="shared" si="3"/>
        <v>25</v>
      </c>
      <c r="I8" s="19">
        <f t="shared" si="3"/>
        <v>25</v>
      </c>
      <c r="J8" s="19">
        <f t="shared" si="3"/>
        <v>25</v>
      </c>
      <c r="K8" s="19">
        <f t="shared" si="3"/>
        <v>25</v>
      </c>
      <c r="L8" s="19">
        <f t="shared" si="3"/>
        <v>25</v>
      </c>
      <c r="M8" s="19">
        <f t="shared" si="3"/>
        <v>25</v>
      </c>
      <c r="N8" s="19">
        <f t="shared" si="3"/>
        <v>25</v>
      </c>
      <c r="O8" s="19">
        <f t="shared" si="3"/>
        <v>25</v>
      </c>
      <c r="P8" s="19">
        <f t="shared" si="3"/>
        <v>25</v>
      </c>
      <c r="Q8" s="19">
        <f t="shared" si="3"/>
        <v>25</v>
      </c>
      <c r="R8" s="19">
        <f t="shared" si="3"/>
        <v>25</v>
      </c>
      <c r="S8" s="19">
        <f t="shared" si="3"/>
        <v>25</v>
      </c>
      <c r="T8" s="19">
        <f t="shared" si="3"/>
        <v>25</v>
      </c>
      <c r="U8" s="19">
        <f t="shared" si="3"/>
        <v>25</v>
      </c>
      <c r="V8" s="19">
        <f t="shared" si="3"/>
        <v>25</v>
      </c>
      <c r="W8" s="19">
        <f t="shared" si="3"/>
        <v>25</v>
      </c>
      <c r="X8" s="19">
        <f t="shared" si="3"/>
        <v>25</v>
      </c>
      <c r="Y8" s="19"/>
      <c r="Z8" s="19">
        <f t="shared" si="1"/>
        <v>500</v>
      </c>
      <c r="AB8" s="45">
        <v>4</v>
      </c>
    </row>
    <row r="9" spans="1:28" x14ac:dyDescent="0.2">
      <c r="A9" s="35" t="s">
        <v>13</v>
      </c>
      <c r="B9" s="17" t="s">
        <v>5</v>
      </c>
      <c r="E9" s="19">
        <f>$D$14*E21</f>
        <v>-14.29</v>
      </c>
      <c r="F9" s="19">
        <f>$D$14*F21+$E$14*E21</f>
        <v>-24.490000000000002</v>
      </c>
      <c r="G9" s="19">
        <f>+$D$14*G21+$E$14*F21+$F$14*E21</f>
        <v>-17.489999999999998</v>
      </c>
      <c r="H9" s="19">
        <f>$D$14*H21+$E$14*G21+$F$14*F21+$G$14*E21</f>
        <v>-12.49</v>
      </c>
      <c r="I9" s="19">
        <f>$D$14*I21+$E$14*H21+$F$14*G21+$G$14*F21+$H$14*E21</f>
        <v>-8.93</v>
      </c>
      <c r="J9" s="19">
        <f t="shared" ref="J9:X9" si="4">$D$14*J21+$E$14*I21+$F$14*H21+$G$14*G21+$H$14*F21</f>
        <v>-8.92</v>
      </c>
      <c r="K9" s="19">
        <f t="shared" si="4"/>
        <v>-8.93</v>
      </c>
      <c r="L9" s="19">
        <f t="shared" si="4"/>
        <v>-4.46</v>
      </c>
      <c r="M9" s="19">
        <f t="shared" si="4"/>
        <v>0</v>
      </c>
      <c r="N9" s="19">
        <f t="shared" si="4"/>
        <v>0</v>
      </c>
      <c r="O9" s="19">
        <f t="shared" si="4"/>
        <v>0</v>
      </c>
      <c r="P9" s="19">
        <f t="shared" si="4"/>
        <v>0</v>
      </c>
      <c r="Q9" s="19">
        <f t="shared" si="4"/>
        <v>0</v>
      </c>
      <c r="R9" s="19">
        <f t="shared" si="4"/>
        <v>0</v>
      </c>
      <c r="S9" s="19">
        <f t="shared" si="4"/>
        <v>0</v>
      </c>
      <c r="T9" s="19">
        <f t="shared" si="4"/>
        <v>0</v>
      </c>
      <c r="U9" s="19">
        <f t="shared" si="4"/>
        <v>0</v>
      </c>
      <c r="V9" s="19">
        <f t="shared" si="4"/>
        <v>0</v>
      </c>
      <c r="W9" s="19">
        <f t="shared" si="4"/>
        <v>0</v>
      </c>
      <c r="X9" s="19">
        <f t="shared" si="4"/>
        <v>0</v>
      </c>
      <c r="Y9" s="19"/>
      <c r="Z9" s="19">
        <f t="shared" si="1"/>
        <v>-99.999999999999986</v>
      </c>
      <c r="AB9" s="45">
        <v>5</v>
      </c>
    </row>
    <row r="10" spans="1:28" x14ac:dyDescent="0.2">
      <c r="A10" s="33" t="s">
        <v>15</v>
      </c>
      <c r="B10" s="17" t="s">
        <v>6</v>
      </c>
      <c r="E10" s="19">
        <f>E8+E9</f>
        <v>10.71</v>
      </c>
      <c r="F10" s="19">
        <f t="shared" ref="F10:X10" si="5">F8+F9</f>
        <v>0.50999999999999801</v>
      </c>
      <c r="G10" s="19">
        <f t="shared" si="5"/>
        <v>7.5100000000000016</v>
      </c>
      <c r="H10" s="19">
        <f t="shared" si="5"/>
        <v>12.51</v>
      </c>
      <c r="I10" s="19">
        <f t="shared" si="5"/>
        <v>16.07</v>
      </c>
      <c r="J10" s="19">
        <f t="shared" si="5"/>
        <v>16.079999999999998</v>
      </c>
      <c r="K10" s="19">
        <f t="shared" si="5"/>
        <v>16.07</v>
      </c>
      <c r="L10" s="19">
        <f t="shared" si="5"/>
        <v>20.54</v>
      </c>
      <c r="M10" s="19">
        <f t="shared" si="5"/>
        <v>25</v>
      </c>
      <c r="N10" s="19">
        <f t="shared" si="5"/>
        <v>25</v>
      </c>
      <c r="O10" s="19">
        <f t="shared" si="5"/>
        <v>25</v>
      </c>
      <c r="P10" s="19">
        <f t="shared" si="5"/>
        <v>25</v>
      </c>
      <c r="Q10" s="19">
        <f t="shared" si="5"/>
        <v>25</v>
      </c>
      <c r="R10" s="19">
        <f t="shared" si="5"/>
        <v>25</v>
      </c>
      <c r="S10" s="19">
        <f t="shared" si="5"/>
        <v>25</v>
      </c>
      <c r="T10" s="19">
        <f t="shared" si="5"/>
        <v>25</v>
      </c>
      <c r="U10" s="19">
        <f t="shared" si="5"/>
        <v>25</v>
      </c>
      <c r="V10" s="19">
        <f t="shared" si="5"/>
        <v>25</v>
      </c>
      <c r="W10" s="19">
        <f t="shared" si="5"/>
        <v>25</v>
      </c>
      <c r="X10" s="19">
        <f t="shared" si="5"/>
        <v>25</v>
      </c>
      <c r="Y10" s="19"/>
      <c r="Z10" s="19">
        <f t="shared" si="1"/>
        <v>400</v>
      </c>
      <c r="AB10" s="45">
        <v>6</v>
      </c>
    </row>
    <row r="11" spans="1:28" x14ac:dyDescent="0.2">
      <c r="A11" s="35" t="s">
        <v>13</v>
      </c>
      <c r="B11" s="17" t="s">
        <v>7</v>
      </c>
      <c r="C11" s="32">
        <v>0.35</v>
      </c>
      <c r="E11" s="19">
        <f>-E10*$C$11</f>
        <v>-3.7484999999999999</v>
      </c>
      <c r="F11" s="19">
        <f t="shared" ref="F11:X11" si="6">-F10*$C$11</f>
        <v>-0.1784999999999993</v>
      </c>
      <c r="G11" s="19">
        <f t="shared" si="6"/>
        <v>-2.6285000000000003</v>
      </c>
      <c r="H11" s="19">
        <f t="shared" si="6"/>
        <v>-4.3784999999999998</v>
      </c>
      <c r="I11" s="19">
        <f t="shared" si="6"/>
        <v>-5.6244999999999994</v>
      </c>
      <c r="J11" s="19">
        <f t="shared" si="6"/>
        <v>-5.6279999999999992</v>
      </c>
      <c r="K11" s="19">
        <f t="shared" si="6"/>
        <v>-5.6244999999999994</v>
      </c>
      <c r="L11" s="19">
        <f t="shared" si="6"/>
        <v>-7.1889999999999992</v>
      </c>
      <c r="M11" s="19">
        <f t="shared" si="6"/>
        <v>-8.75</v>
      </c>
      <c r="N11" s="19">
        <f t="shared" si="6"/>
        <v>-8.75</v>
      </c>
      <c r="O11" s="19">
        <f t="shared" si="6"/>
        <v>-8.75</v>
      </c>
      <c r="P11" s="19">
        <f t="shared" si="6"/>
        <v>-8.75</v>
      </c>
      <c r="Q11" s="19">
        <f t="shared" si="6"/>
        <v>-8.75</v>
      </c>
      <c r="R11" s="19">
        <f t="shared" si="6"/>
        <v>-8.75</v>
      </c>
      <c r="S11" s="19">
        <f t="shared" si="6"/>
        <v>-8.75</v>
      </c>
      <c r="T11" s="19">
        <f t="shared" si="6"/>
        <v>-8.75</v>
      </c>
      <c r="U11" s="19">
        <f t="shared" si="6"/>
        <v>-8.75</v>
      </c>
      <c r="V11" s="19">
        <f t="shared" si="6"/>
        <v>-8.75</v>
      </c>
      <c r="W11" s="19">
        <f t="shared" si="6"/>
        <v>-8.75</v>
      </c>
      <c r="X11" s="19">
        <f t="shared" si="6"/>
        <v>-8.75</v>
      </c>
      <c r="Y11" s="19"/>
      <c r="Z11" s="19">
        <f t="shared" si="1"/>
        <v>-140</v>
      </c>
      <c r="AB11" s="45">
        <v>7</v>
      </c>
    </row>
    <row r="12" spans="1:28" x14ac:dyDescent="0.2">
      <c r="A12" s="33" t="s">
        <v>15</v>
      </c>
      <c r="B12" s="17" t="s">
        <v>8</v>
      </c>
      <c r="E12" s="19">
        <f>E10+E11</f>
        <v>6.9615000000000009</v>
      </c>
      <c r="F12" s="19">
        <f t="shared" ref="F12:X12" si="7">F10+F11</f>
        <v>0.33149999999999868</v>
      </c>
      <c r="G12" s="19">
        <f t="shared" si="7"/>
        <v>4.8815000000000008</v>
      </c>
      <c r="H12" s="19">
        <f t="shared" si="7"/>
        <v>8.1314999999999991</v>
      </c>
      <c r="I12" s="19">
        <f t="shared" si="7"/>
        <v>10.445500000000001</v>
      </c>
      <c r="J12" s="19">
        <f t="shared" si="7"/>
        <v>10.451999999999998</v>
      </c>
      <c r="K12" s="19">
        <f t="shared" si="7"/>
        <v>10.445500000000001</v>
      </c>
      <c r="L12" s="19">
        <f t="shared" si="7"/>
        <v>13.350999999999999</v>
      </c>
      <c r="M12" s="19">
        <f t="shared" si="7"/>
        <v>16.25</v>
      </c>
      <c r="N12" s="19">
        <f t="shared" si="7"/>
        <v>16.25</v>
      </c>
      <c r="O12" s="19">
        <f t="shared" si="7"/>
        <v>16.25</v>
      </c>
      <c r="P12" s="19">
        <f t="shared" si="7"/>
        <v>16.25</v>
      </c>
      <c r="Q12" s="19">
        <f t="shared" si="7"/>
        <v>16.25</v>
      </c>
      <c r="R12" s="19">
        <f t="shared" si="7"/>
        <v>16.25</v>
      </c>
      <c r="S12" s="19">
        <f t="shared" si="7"/>
        <v>16.25</v>
      </c>
      <c r="T12" s="19">
        <f t="shared" si="7"/>
        <v>16.25</v>
      </c>
      <c r="U12" s="19">
        <f t="shared" si="7"/>
        <v>16.25</v>
      </c>
      <c r="V12" s="19">
        <f t="shared" si="7"/>
        <v>16.25</v>
      </c>
      <c r="W12" s="19">
        <f t="shared" si="7"/>
        <v>16.25</v>
      </c>
      <c r="X12" s="19">
        <f t="shared" si="7"/>
        <v>16.25</v>
      </c>
      <c r="Y12" s="19"/>
      <c r="Z12" s="19">
        <f t="shared" si="1"/>
        <v>260</v>
      </c>
      <c r="AB12" s="45">
        <v>8</v>
      </c>
    </row>
    <row r="13" spans="1:28" x14ac:dyDescent="0.2">
      <c r="AB13" s="45">
        <v>9</v>
      </c>
    </row>
    <row r="14" spans="1:28" x14ac:dyDescent="0.2">
      <c r="A14" s="35" t="s">
        <v>13</v>
      </c>
      <c r="B14" s="13" t="s">
        <v>9</v>
      </c>
      <c r="C14" s="14"/>
      <c r="D14" s="18">
        <v>-100</v>
      </c>
      <c r="E14" s="21">
        <v>0</v>
      </c>
      <c r="F14" s="21">
        <v>0</v>
      </c>
      <c r="G14" s="21">
        <v>0</v>
      </c>
      <c r="H14" s="21">
        <v>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22">
        <v>0</v>
      </c>
      <c r="Y14" s="34"/>
      <c r="Z14" s="19">
        <f>SUM(D14:X14)</f>
        <v>-100</v>
      </c>
      <c r="AB14" s="45">
        <v>10</v>
      </c>
    </row>
    <row r="15" spans="1:28" x14ac:dyDescent="0.2">
      <c r="A15" s="33" t="s">
        <v>15</v>
      </c>
      <c r="B15" s="17" t="s">
        <v>10</v>
      </c>
      <c r="D15" s="19">
        <f t="shared" ref="D15:X15" si="8">-D9+D12+D14</f>
        <v>-100</v>
      </c>
      <c r="E15" s="19">
        <f t="shared" si="8"/>
        <v>21.2515</v>
      </c>
      <c r="F15" s="19">
        <f t="shared" si="8"/>
        <v>24.8215</v>
      </c>
      <c r="G15" s="19">
        <f t="shared" si="8"/>
        <v>22.371499999999997</v>
      </c>
      <c r="H15" s="19">
        <f t="shared" si="8"/>
        <v>20.621499999999997</v>
      </c>
      <c r="I15" s="19">
        <f t="shared" si="8"/>
        <v>19.375500000000002</v>
      </c>
      <c r="J15" s="19">
        <f t="shared" si="8"/>
        <v>19.372</v>
      </c>
      <c r="K15" s="19">
        <f t="shared" si="8"/>
        <v>19.375500000000002</v>
      </c>
      <c r="L15" s="19">
        <f t="shared" si="8"/>
        <v>17.811</v>
      </c>
      <c r="M15" s="19">
        <f t="shared" si="8"/>
        <v>16.25</v>
      </c>
      <c r="N15" s="19">
        <f t="shared" si="8"/>
        <v>16.25</v>
      </c>
      <c r="O15" s="19">
        <f t="shared" si="8"/>
        <v>16.25</v>
      </c>
      <c r="P15" s="19">
        <f t="shared" si="8"/>
        <v>16.25</v>
      </c>
      <c r="Q15" s="19">
        <f t="shared" si="8"/>
        <v>16.25</v>
      </c>
      <c r="R15" s="19">
        <f t="shared" si="8"/>
        <v>16.25</v>
      </c>
      <c r="S15" s="19">
        <f t="shared" si="8"/>
        <v>16.25</v>
      </c>
      <c r="T15" s="19">
        <f t="shared" si="8"/>
        <v>16.25</v>
      </c>
      <c r="U15" s="19">
        <f t="shared" si="8"/>
        <v>16.25</v>
      </c>
      <c r="V15" s="19">
        <f t="shared" si="8"/>
        <v>16.25</v>
      </c>
      <c r="W15" s="19">
        <f t="shared" si="8"/>
        <v>16.25</v>
      </c>
      <c r="X15" s="19">
        <f t="shared" si="8"/>
        <v>16.25</v>
      </c>
      <c r="Y15" s="19"/>
      <c r="Z15" s="19">
        <f>SUM(D15:X15)</f>
        <v>260</v>
      </c>
      <c r="AB15" s="45">
        <v>11</v>
      </c>
    </row>
    <row r="16" spans="1:28" x14ac:dyDescent="0.2">
      <c r="B16" s="17"/>
      <c r="D16" s="19"/>
      <c r="E16" s="19"/>
      <c r="F16" s="19"/>
      <c r="G16" s="19"/>
      <c r="H16" s="23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AB16" s="45">
        <v>12</v>
      </c>
    </row>
    <row r="17" spans="1:28" x14ac:dyDescent="0.2">
      <c r="A17" s="33" t="s">
        <v>17</v>
      </c>
      <c r="B17" s="17" t="s">
        <v>19</v>
      </c>
      <c r="D17" s="19">
        <f>D15</f>
        <v>-100</v>
      </c>
      <c r="E17" s="19">
        <f t="shared" ref="E17:S17" si="9">E15+D17</f>
        <v>-78.748500000000007</v>
      </c>
      <c r="F17" s="19">
        <f t="shared" si="9"/>
        <v>-53.927000000000007</v>
      </c>
      <c r="G17" s="19">
        <f t="shared" si="9"/>
        <v>-31.555500000000009</v>
      </c>
      <c r="H17" s="19">
        <f t="shared" si="9"/>
        <v>-10.934000000000012</v>
      </c>
      <c r="I17" s="19">
        <f t="shared" si="9"/>
        <v>8.4414999999999907</v>
      </c>
      <c r="J17" s="19">
        <f t="shared" si="9"/>
        <v>27.813499999999991</v>
      </c>
      <c r="K17" s="19">
        <f t="shared" si="9"/>
        <v>47.188999999999993</v>
      </c>
      <c r="L17" s="19">
        <f t="shared" si="9"/>
        <v>65</v>
      </c>
      <c r="M17" s="19">
        <f t="shared" si="9"/>
        <v>81.25</v>
      </c>
      <c r="N17" s="19">
        <f t="shared" si="9"/>
        <v>97.5</v>
      </c>
      <c r="O17" s="19">
        <f t="shared" si="9"/>
        <v>113.75</v>
      </c>
      <c r="P17" s="19">
        <f t="shared" si="9"/>
        <v>130</v>
      </c>
      <c r="Q17" s="19">
        <f t="shared" si="9"/>
        <v>146.25</v>
      </c>
      <c r="R17" s="19">
        <f t="shared" si="9"/>
        <v>162.5</v>
      </c>
      <c r="S17" s="19">
        <f t="shared" si="9"/>
        <v>178.75</v>
      </c>
      <c r="T17" s="19">
        <f>T15+S17</f>
        <v>195</v>
      </c>
      <c r="U17" s="19">
        <f>U15+T17</f>
        <v>211.25</v>
      </c>
      <c r="V17" s="19">
        <f>V15+U17</f>
        <v>227.5</v>
      </c>
      <c r="W17" s="19">
        <f>W15+V17</f>
        <v>243.75</v>
      </c>
      <c r="X17" s="19">
        <f>X15+W17</f>
        <v>260</v>
      </c>
      <c r="Y17" s="19"/>
      <c r="AB17" s="45">
        <v>13</v>
      </c>
    </row>
    <row r="18" spans="1:28" s="2" customFormat="1" x14ac:dyDescent="0.2">
      <c r="A18" s="33"/>
      <c r="B18" s="1" t="s">
        <v>24</v>
      </c>
      <c r="D18" s="4">
        <f>1/(1+$C$24)^D5</f>
        <v>1</v>
      </c>
      <c r="E18" s="4">
        <f>1/(1+$C$24)^E5</f>
        <v>0.89285714285714279</v>
      </c>
      <c r="F18" s="4">
        <f t="shared" ref="F18:S18" si="10">1/(1+$C$24)^F5</f>
        <v>0.79719387755102034</v>
      </c>
      <c r="G18" s="4">
        <f t="shared" si="10"/>
        <v>0.71178024781341087</v>
      </c>
      <c r="H18" s="4">
        <f t="shared" si="10"/>
        <v>0.63551807840483121</v>
      </c>
      <c r="I18" s="4">
        <f t="shared" si="10"/>
        <v>0.56742685571859919</v>
      </c>
      <c r="J18" s="4">
        <f t="shared" si="10"/>
        <v>0.50663112117732068</v>
      </c>
      <c r="K18" s="4">
        <f t="shared" si="10"/>
        <v>0.45234921533689343</v>
      </c>
      <c r="L18" s="4">
        <f t="shared" si="10"/>
        <v>0.4038832279793691</v>
      </c>
      <c r="M18" s="4">
        <f t="shared" si="10"/>
        <v>0.36061002498157957</v>
      </c>
      <c r="N18" s="4">
        <f t="shared" si="10"/>
        <v>0.32197323659069599</v>
      </c>
      <c r="O18" s="4">
        <f t="shared" si="10"/>
        <v>0.28747610409883567</v>
      </c>
      <c r="P18" s="4">
        <f t="shared" si="10"/>
        <v>0.25667509294538904</v>
      </c>
      <c r="Q18" s="4">
        <f t="shared" si="10"/>
        <v>0.22917419012981158</v>
      </c>
      <c r="R18" s="4">
        <f t="shared" si="10"/>
        <v>0.20461981261590317</v>
      </c>
      <c r="S18" s="4">
        <f t="shared" si="10"/>
        <v>0.18269626126419927</v>
      </c>
      <c r="T18" s="4">
        <f>1/(1+$C$24)^T5</f>
        <v>0.16312166184303503</v>
      </c>
      <c r="U18" s="4">
        <f>1/(1+$C$24)^U5</f>
        <v>0.14564434093128129</v>
      </c>
      <c r="V18" s="4">
        <f>1/(1+$C$24)^V5</f>
        <v>0.13003959011721541</v>
      </c>
      <c r="W18" s="4">
        <f>1/(1+$C$24)^W5</f>
        <v>0.1161067768903709</v>
      </c>
      <c r="X18" s="4">
        <f>1/(1+$C$24)^X5</f>
        <v>0.1036667650806883</v>
      </c>
      <c r="Y18" s="4"/>
      <c r="AB18" s="45">
        <v>14</v>
      </c>
    </row>
    <row r="19" spans="1:28" x14ac:dyDescent="0.2">
      <c r="A19" s="33" t="s">
        <v>16</v>
      </c>
      <c r="B19" s="7" t="s">
        <v>1</v>
      </c>
      <c r="D19" s="7">
        <f>D15*D18</f>
        <v>-100</v>
      </c>
      <c r="E19" s="7">
        <f t="shared" ref="E19:S19" si="11">E15*E18</f>
        <v>18.974553571428569</v>
      </c>
      <c r="F19" s="7">
        <f t="shared" si="11"/>
        <v>19.787547831632651</v>
      </c>
      <c r="G19" s="7">
        <f t="shared" si="11"/>
        <v>15.923591813957719</v>
      </c>
      <c r="H19" s="7">
        <f t="shared" si="11"/>
        <v>13.105336053825225</v>
      </c>
      <c r="I19" s="7">
        <f t="shared" si="11"/>
        <v>10.99417904297572</v>
      </c>
      <c r="J19" s="7">
        <f t="shared" si="11"/>
        <v>9.8144580794470553</v>
      </c>
      <c r="K19" s="7">
        <f t="shared" si="11"/>
        <v>8.7644922217599799</v>
      </c>
      <c r="L19" s="7">
        <f t="shared" si="11"/>
        <v>7.1935641735405431</v>
      </c>
      <c r="M19" s="7">
        <f t="shared" si="11"/>
        <v>5.8599129059506678</v>
      </c>
      <c r="N19" s="7">
        <f t="shared" si="11"/>
        <v>5.2320650945988101</v>
      </c>
      <c r="O19" s="7">
        <f t="shared" si="11"/>
        <v>4.6714866916060798</v>
      </c>
      <c r="P19" s="7">
        <f t="shared" si="11"/>
        <v>4.170970260362572</v>
      </c>
      <c r="Q19" s="7">
        <f t="shared" si="11"/>
        <v>3.724080589609438</v>
      </c>
      <c r="R19" s="7">
        <f t="shared" si="11"/>
        <v>3.3250719550084264</v>
      </c>
      <c r="S19" s="7">
        <f t="shared" si="11"/>
        <v>2.9688142455432383</v>
      </c>
      <c r="T19" s="7">
        <f>T15*T18</f>
        <v>2.6507270049493195</v>
      </c>
      <c r="U19" s="7">
        <f>U15*U18</f>
        <v>2.3667205401333207</v>
      </c>
      <c r="V19" s="7">
        <f>V15*V18</f>
        <v>2.1131433394047505</v>
      </c>
      <c r="W19" s="7">
        <f>W15*W18</f>
        <v>1.8867351244685271</v>
      </c>
      <c r="X19" s="7">
        <f>X15*X18</f>
        <v>1.6845849325611848</v>
      </c>
      <c r="AB19" s="45">
        <v>15</v>
      </c>
    </row>
    <row r="20" spans="1:28" x14ac:dyDescent="0.2">
      <c r="A20" s="33" t="s">
        <v>17</v>
      </c>
      <c r="B20" s="7" t="s">
        <v>25</v>
      </c>
      <c r="D20" s="7">
        <f>SUM($D$19:D19)</f>
        <v>-100</v>
      </c>
      <c r="E20" s="7">
        <f>SUM($D$19:E19)</f>
        <v>-81.025446428571428</v>
      </c>
      <c r="F20" s="7">
        <f>SUM($D$19:F19)</f>
        <v>-61.237898596938777</v>
      </c>
      <c r="G20" s="7">
        <f>SUM($D$19:G19)</f>
        <v>-45.314306782981056</v>
      </c>
      <c r="H20" s="7">
        <f>SUM($D$19:H19)</f>
        <v>-32.20897072915583</v>
      </c>
      <c r="I20" s="7">
        <f>SUM($D$19:I19)</f>
        <v>-21.21479168618011</v>
      </c>
      <c r="J20" s="7">
        <f>SUM($D$19:J19)</f>
        <v>-11.400333606733055</v>
      </c>
      <c r="K20" s="7">
        <f>SUM($D$19:K19)</f>
        <v>-2.6358413849730749</v>
      </c>
      <c r="L20" s="7">
        <f>SUM($D$19:L19)</f>
        <v>4.5577227885674683</v>
      </c>
      <c r="M20" s="7">
        <f>SUM($D$19:M19)</f>
        <v>10.417635694518136</v>
      </c>
      <c r="N20" s="7">
        <f>SUM($D$19:N19)</f>
        <v>15.649700789116945</v>
      </c>
      <c r="O20" s="7">
        <f>SUM($D$19:O19)</f>
        <v>20.321187480723026</v>
      </c>
      <c r="P20" s="7">
        <f>SUM($D$19:P19)</f>
        <v>24.492157741085599</v>
      </c>
      <c r="Q20" s="7">
        <f>SUM($D$19:Q19)</f>
        <v>28.216238330695038</v>
      </c>
      <c r="R20" s="7">
        <f>SUM($D$19:R19)</f>
        <v>31.541310285703464</v>
      </c>
      <c r="S20" s="7">
        <f>SUM($D$19:S19)</f>
        <v>34.510124531246703</v>
      </c>
      <c r="T20" s="7">
        <f>SUM($D$19:T19)</f>
        <v>37.16085153619602</v>
      </c>
      <c r="U20" s="7">
        <f>SUM($D$19:U19)</f>
        <v>39.527572076329342</v>
      </c>
      <c r="V20" s="7">
        <f>SUM($D$19:V19)</f>
        <v>41.640715415734093</v>
      </c>
      <c r="W20" s="7">
        <f>SUM($D$19:W19)</f>
        <v>43.527450540202622</v>
      </c>
      <c r="X20" s="7">
        <f>SUM($D$19:X19)</f>
        <v>45.212035472763809</v>
      </c>
      <c r="AB20" s="45">
        <v>16</v>
      </c>
    </row>
    <row r="21" spans="1:28" s="2" customFormat="1" x14ac:dyDescent="0.2">
      <c r="A21" s="33"/>
      <c r="B21" s="1" t="s">
        <v>27</v>
      </c>
      <c r="E21" s="36">
        <v>0.1429</v>
      </c>
      <c r="F21" s="36">
        <v>0.24490000000000001</v>
      </c>
      <c r="G21" s="36">
        <v>0.1749</v>
      </c>
      <c r="H21" s="36">
        <v>0.1249</v>
      </c>
      <c r="I21" s="36">
        <v>8.9300000000000004E-2</v>
      </c>
      <c r="J21" s="36">
        <v>8.9200000000000002E-2</v>
      </c>
      <c r="K21" s="36">
        <v>8.9300000000000004E-2</v>
      </c>
      <c r="L21" s="36">
        <v>4.4600000000000001E-2</v>
      </c>
      <c r="M21" s="5"/>
      <c r="N21" s="5"/>
      <c r="O21" s="5"/>
      <c r="P21" s="5"/>
      <c r="Q21" s="5"/>
      <c r="R21" s="3"/>
      <c r="S21" s="3"/>
      <c r="Z21" s="6">
        <f>SUM(D21:X21)</f>
        <v>1.0000000000000002</v>
      </c>
      <c r="AB21" s="45">
        <v>17</v>
      </c>
    </row>
    <row r="22" spans="1:28" x14ac:dyDescent="0.2">
      <c r="B22" s="1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4"/>
    </row>
    <row r="23" spans="1:28" x14ac:dyDescent="0.2">
      <c r="B23" s="25" t="s">
        <v>11</v>
      </c>
      <c r="D23" s="26">
        <f>-MINA(D20:X20)</f>
        <v>100</v>
      </c>
    </row>
    <row r="24" spans="1:28" x14ac:dyDescent="0.2">
      <c r="B24" s="27" t="s">
        <v>18</v>
      </c>
      <c r="C24" s="28">
        <v>0.12</v>
      </c>
      <c r="D24" s="26">
        <f>SUM(D19:X19)</f>
        <v>45.212035472763809</v>
      </c>
    </row>
    <row r="25" spans="1:28" x14ac:dyDescent="0.2">
      <c r="B25" s="25" t="s">
        <v>26</v>
      </c>
      <c r="C25" s="20"/>
      <c r="D25" s="29">
        <f>D24/D23+1</f>
        <v>1.452120354727638</v>
      </c>
    </row>
    <row r="26" spans="1:28" x14ac:dyDescent="0.2">
      <c r="B26" s="25" t="s">
        <v>12</v>
      </c>
      <c r="D26" s="30">
        <f>IRR(D15:X15)</f>
        <v>0.19622560844096482</v>
      </c>
    </row>
    <row r="27" spans="1:28" x14ac:dyDescent="0.2">
      <c r="B27" s="37" t="s">
        <v>20</v>
      </c>
      <c r="C27" s="41">
        <f>COUNTIF(E17:Y17,"&lt;0")</f>
        <v>4</v>
      </c>
      <c r="D27" s="40">
        <f>HLOOKUP(C27,$E$5:$X$17,AB17)/(HLOOKUP(C27,$E$5:$X$17,AB17)-HLOOKUP(C27+1,$E$5:$X$17,AB17))+C27</f>
        <v>4.5643209207504327</v>
      </c>
    </row>
    <row r="28" spans="1:28" x14ac:dyDescent="0.2">
      <c r="B28" s="37"/>
      <c r="C28" s="38"/>
      <c r="D28" s="39"/>
    </row>
    <row r="30" spans="1:28" x14ac:dyDescent="0.2">
      <c r="B30" s="46">
        <f ca="1">NOW()</f>
        <v>43905.877229050922</v>
      </c>
    </row>
    <row r="33" spans="7:7" x14ac:dyDescent="0.2">
      <c r="G33" s="31"/>
    </row>
  </sheetData>
  <phoneticPr fontId="0" type="noConversion"/>
  <printOptions gridLinesSet="0"/>
  <pageMargins left="0.5" right="0.25" top="1" bottom="0.5" header="0.5" footer="0.5"/>
  <pageSetup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dcf</vt:lpstr>
      <vt:lpstr>DEP</vt:lpstr>
      <vt:lpstr>Print_Area</vt:lpstr>
      <vt:lpstr>dcf!Print_Area_MI</vt:lpstr>
      <vt:lpstr>PRINT_AREA_MI</vt:lpstr>
    </vt:vector>
  </TitlesOfParts>
  <Company>Towering Skills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DCF simple</dc:title>
  <dc:subject>financial analysis</dc:subject>
  <dc:creator>Charles Maxwell</dc:creator>
  <cp:lastModifiedBy>Charles Maxwell</cp:lastModifiedBy>
  <cp:lastPrinted>2008-08-13T17:24:59Z</cp:lastPrinted>
  <dcterms:created xsi:type="dcterms:W3CDTF">1997-02-14T19:00:25Z</dcterms:created>
  <dcterms:modified xsi:type="dcterms:W3CDTF">2020-03-16T04:03:29Z</dcterms:modified>
</cp:coreProperties>
</file>